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<sst xmlns="http://schemas.openxmlformats.org/spreadsheetml/2006/main" count="109" uniqueCount="87">
  <si>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</si>
  <si>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</si>
  <si>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</si>
  <si>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</si>
  <si>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</si>
  <si>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</si>
  <si>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</si>
  <si>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</si>
  <si>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</si>
  <si>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</si>
  <si>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</si>
  <si>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</si>
  <si>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</si>
  <si>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</si>
  <si>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</si>
  <si>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</si>
  <si>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</si>
  <si>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</si>
  <si>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</si>
  <si>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</si>
  <si>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</si>
  <si>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</si>
  <si>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</si>
  <si>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</si>
  <si>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</si>
  <si>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</si>
  <si>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</si>
  <si>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</si>
  <si>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</si>
  <si>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</si>
  <si>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</si>
  <si>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</si>
  <si>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</si>
  <si>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</si>
  <si>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</si>
  <si>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</si>
  <si>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</si>
  <si>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</si>
  <si>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</si>
  <si>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ADVANCE RECOVERY</t>
  </si>
  <si>
    <t>NO  OF INSTALMENTS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</si>
  <si>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</si>
  <si>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</si>
  <si>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</si>
  <si>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</si>
  <si>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</si>
  <si>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</si>
  <si>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</si>
  <si>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</si>
  <si>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</si>
  <si>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</si>
  <si>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</si>
  <si>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</si>
  <si>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G.P.F.  Subs</t>
  </si>
  <si>
    <t>CPF-Subs (OWN SHARE)</t>
  </si>
  <si>
    <t>CPF-Subs (MGT SHARE)</t>
  </si>
  <si>
    <t>Annual membership contribution to respective Associations</t>
  </si>
  <si>
    <t>PRT</t>
  </si>
  <si>
    <t>PRT(MUSIC)</t>
  </si>
  <si>
    <t>JSA</t>
  </si>
  <si>
    <t>0</t>
  </si>
  <si>
    <t>RAKESH T. KANTIWAL</t>
  </si>
  <si>
    <t>PRINCIPAL GRADE II</t>
  </si>
  <si>
    <t>SUYASH SHARMA</t>
  </si>
  <si>
    <t>RAJU CHOUHAN</t>
  </si>
  <si>
    <t>WASIM AKRAM</t>
  </si>
  <si>
    <t>MANOJ KUMar</t>
  </si>
  <si>
    <t>ANAND PRAKASH GAUTAM</t>
  </si>
  <si>
    <t>RADHA GOVIND MISHRA</t>
  </si>
  <si>
    <t>ASHISH KUMAR</t>
  </si>
  <si>
    <t>SURYAKANT SONWANI</t>
  </si>
  <si>
    <t>DINESH MEENA</t>
  </si>
  <si>
    <t xml:space="preserve">PRT </t>
  </si>
  <si>
    <t>TGT SKT</t>
  </si>
  <si>
    <t>TGT ENG</t>
  </si>
  <si>
    <t>PREPARED BY:</t>
  </si>
  <si>
    <t>ASHISH  KUMAR</t>
  </si>
  <si>
    <t>CHECKED BY:</t>
  </si>
  <si>
    <t>PRINCIPAL</t>
  </si>
  <si>
    <t>K.V. BIJAPUR</t>
  </si>
  <si>
    <t>KENDRIYA VIDYALAYA BIJAPUR (C.G.)</t>
  </si>
  <si>
    <t>PAY BILL FOR THE MONTH OF JULY - 2020</t>
  </si>
  <si>
    <t>HRA of 21 DAYS is given to Mr. RAJU CHOUHAN (PRT) after leaving his Quarter.</t>
  </si>
  <si>
    <t>TEACHING STAFF :</t>
  </si>
  <si>
    <t>NON - TEACHING STAFF :</t>
  </si>
  <si>
    <t>TOTAL :-</t>
  </si>
  <si>
    <t>GRAND TOTAL :-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</si>
</sst>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22"/>
      <color indexed="8"/>
      <name val="Calibri"/>
      <family val="2"/>
    </font>
    <font>
      <b/>
      <sz val="26"/>
      <color indexed="8"/>
      <name val="Calibri"/>
      <family val="2"/>
    </font>
    <font>
      <sz val="10"/>
      <color indexed="10"/>
      <name val="Arial"/>
      <family val="2"/>
    </font>
    <font>
      <b/>
      <sz val="14"/>
      <color indexed="10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Calibri"/>
      <family val="2"/>
    </font>
    <font>
      <b/>
      <sz val="26"/>
      <color theme="1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Calibri"/>
      <family val="2"/>
    </font>
    <font>
      <b/>
      <sz val="1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3" fillId="33" borderId="10" xfId="0" applyFont="1" applyFill="1" applyBorder="1" applyAlignment="1">
      <alignment vertical="top" wrapText="1" readingOrder="1"/>
    </xf>
    <xf numFmtId="0" fontId="47" fillId="0" borderId="0" xfId="0" applyFont="1" applyFill="1" applyAlignment="1">
      <alignment/>
    </xf>
    <xf numFmtId="0" fontId="5" fillId="33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vertical="center" textRotation="90" wrapText="1"/>
      <protection locked="0"/>
    </xf>
    <xf numFmtId="0" fontId="4" fillId="0" borderId="10" xfId="0" applyFont="1" applyFill="1" applyBorder="1" applyAlignment="1" applyProtection="1">
      <alignment horizontal="left" vertical="center" textRotation="90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Fill="1" applyBorder="1" applyAlignment="1" applyProtection="1">
      <alignment vertical="top" wrapText="1" readingOrder="1"/>
      <protection locked="0"/>
    </xf>
    <xf numFmtId="0" fontId="3" fillId="33" borderId="10" xfId="0" applyFont="1" applyFill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/>
      <protection locked="0"/>
    </xf>
    <xf numFmtId="1" fontId="5" fillId="34" borderId="10" xfId="0" applyNumberFormat="1" applyFont="1" applyFill="1" applyBorder="1" applyAlignment="1" applyProtection="1">
      <alignment horizontal="left" wrapText="1"/>
      <protection locked="0"/>
    </xf>
    <xf numFmtId="1" fontId="5" fillId="34" borderId="10" xfId="0" applyNumberFormat="1" applyFont="1" applyFill="1" applyBorder="1" applyAlignment="1" applyProtection="1">
      <alignment wrapText="1"/>
      <protection locked="0"/>
    </xf>
    <xf numFmtId="1" fontId="2" fillId="34" borderId="10" xfId="0" applyNumberFormat="1" applyFont="1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5" fillId="34" borderId="10" xfId="0" applyFont="1" applyFill="1" applyBorder="1" applyAlignment="1" applyProtection="1">
      <alignment wrapText="1"/>
      <protection locked="0"/>
    </xf>
    <xf numFmtId="0" fontId="5" fillId="33" borderId="10" xfId="0" applyFont="1" applyFill="1" applyBorder="1" applyAlignment="1" applyProtection="1">
      <alignment wrapText="1"/>
      <protection locked="0"/>
    </xf>
    <xf numFmtId="0" fontId="46" fillId="0" borderId="10" xfId="0" applyFont="1" applyBorder="1" applyAlignment="1" applyProtection="1">
      <alignment wrapText="1"/>
      <protection locked="0"/>
    </xf>
    <xf numFmtId="0" fontId="48" fillId="34" borderId="10" xfId="0" applyFont="1" applyFill="1" applyBorder="1" applyAlignment="1" applyProtection="1">
      <alignment wrapText="1"/>
      <protection locked="0"/>
    </xf>
    <xf numFmtId="1" fontId="49" fillId="34" borderId="10" xfId="0" applyNumberFormat="1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5" fillId="33" borderId="10" xfId="0" applyNumberFormat="1" applyFont="1" applyFill="1" applyBorder="1" applyAlignment="1" applyProtection="1">
      <alignment wrapText="1"/>
      <protection locked="0"/>
    </xf>
    <xf numFmtId="0" fontId="47" fillId="0" borderId="10" xfId="0" applyFont="1" applyFill="1" applyBorder="1" applyAlignment="1" applyProtection="1">
      <alignment/>
      <protection locked="0"/>
    </xf>
    <xf numFmtId="0" fontId="47" fillId="0" borderId="1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vertical="justify" textRotation="90" wrapText="1"/>
      <protection locked="0"/>
    </xf>
    <xf numFmtId="0" fontId="4" fillId="33" borderId="10" xfId="0" applyFont="1" applyFill="1" applyBorder="1" applyAlignment="1" applyProtection="1">
      <alignment vertical="center" textRotation="90" wrapText="1"/>
      <protection locked="0"/>
    </xf>
    <xf numFmtId="49" fontId="5" fillId="34" borderId="10" xfId="0" applyNumberFormat="1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vertical="top" wrapText="1"/>
      <protection/>
    </xf>
    <xf numFmtId="0" fontId="0" fillId="33" borderId="10" xfId="0" applyFill="1" applyBorder="1" applyAlignment="1" applyProtection="1">
      <alignment wrapText="1"/>
      <protection/>
    </xf>
    <xf numFmtId="1" fontId="5" fillId="0" borderId="10" xfId="0" applyNumberFormat="1" applyFont="1" applyFill="1" applyBorder="1" applyAlignment="1" applyProtection="1">
      <alignment wrapText="1"/>
      <protection locked="0"/>
    </xf>
    <xf numFmtId="1" fontId="49" fillId="34" borderId="10" xfId="0" applyNumberFormat="1" applyFont="1" applyFill="1" applyBorder="1" applyAlignment="1" applyProtection="1">
      <alignment/>
      <protection locked="0"/>
    </xf>
    <xf numFmtId="1" fontId="46" fillId="0" borderId="10" xfId="0" applyNumberFormat="1" applyFont="1" applyBorder="1" applyAlignment="1" applyProtection="1">
      <alignment wrapText="1"/>
      <protection locked="0"/>
    </xf>
    <xf numFmtId="0" fontId="0" fillId="0" borderId="10" xfId="0" applyFill="1" applyBorder="1" applyAlignment="1">
      <alignment/>
    </xf>
    <xf numFmtId="0" fontId="50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 locked="0"/>
    </xf>
    <xf numFmtId="0" fontId="51" fillId="0" borderId="10" xfId="0" applyFont="1" applyFill="1" applyBorder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 horizontal="center"/>
      <protection locked="0"/>
    </xf>
    <xf numFmtId="0" fontId="50" fillId="0" borderId="11" xfId="0" applyFont="1" applyFill="1" applyBorder="1" applyAlignment="1" applyProtection="1">
      <alignment horizontal="center"/>
      <protection locked="0"/>
    </xf>
    <xf numFmtId="0" fontId="50" fillId="0" borderId="12" xfId="0" applyFont="1" applyFill="1" applyBorder="1" applyAlignment="1" applyProtection="1">
      <alignment horizontal="center"/>
      <protection locked="0"/>
    </xf>
    <xf numFmtId="0" fontId="50" fillId="0" borderId="13" xfId="0" applyFont="1" applyFill="1" applyBorder="1" applyAlignment="1" applyProtection="1">
      <alignment horizontal="center"/>
      <protection locked="0"/>
    </xf>
    <xf numFmtId="0" fontId="50" fillId="0" borderId="14" xfId="0" applyFont="1" applyFill="1" applyBorder="1" applyAlignment="1" applyProtection="1">
      <alignment horizontal="center"/>
      <protection locked="0"/>
    </xf>
    <xf numFmtId="0" fontId="50" fillId="0" borderId="15" xfId="0" applyFont="1" applyFill="1" applyBorder="1" applyAlignment="1" applyProtection="1">
      <alignment horizontal="center"/>
      <protection locked="0"/>
    </xf>
    <xf numFmtId="0" fontId="50" fillId="0" borderId="16" xfId="0" applyFont="1" applyFill="1" applyBorder="1" applyAlignment="1" applyProtection="1">
      <alignment horizontal="center"/>
      <protection locked="0"/>
    </xf>
    <xf numFmtId="0" fontId="50" fillId="0" borderId="17" xfId="0" applyFont="1" applyFill="1" applyBorder="1" applyAlignment="1" applyProtection="1">
      <alignment horizontal="center"/>
      <protection locked="0"/>
    </xf>
    <xf numFmtId="0" fontId="50" fillId="0" borderId="18" xfId="0" applyFont="1" applyFill="1" applyBorder="1" applyAlignment="1" applyProtection="1">
      <alignment horizontal="center"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46" fillId="0" borderId="10" xfId="0" applyFont="1" applyFill="1" applyBorder="1" applyAlignment="1" applyProtection="1">
      <alignment/>
      <protection locked="0"/>
    </xf>
    <xf numFmtId="1" fontId="48" fillId="34" borderId="10" xfId="0" applyNumberFormat="1" applyFont="1" applyFill="1" applyBorder="1" applyAlignment="1" applyProtection="1">
      <alignment horizontal="left" wrapText="1"/>
      <protection locked="0"/>
    </xf>
    <xf numFmtId="1" fontId="48" fillId="34" borderId="10" xfId="0" applyNumberFormat="1" applyFont="1" applyFill="1" applyBorder="1" applyAlignment="1" applyProtection="1">
      <alignment wrapText="1"/>
      <protection locked="0"/>
    </xf>
    <xf numFmtId="1" fontId="52" fillId="34" borderId="10" xfId="0" applyNumberFormat="1" applyFont="1" applyFill="1" applyBorder="1" applyAlignment="1" applyProtection="1">
      <alignment wrapText="1"/>
      <protection locked="0"/>
    </xf>
    <xf numFmtId="1" fontId="48" fillId="34" borderId="10" xfId="0" applyNumberFormat="1" applyFont="1" applyFill="1" applyBorder="1" applyAlignment="1" applyProtection="1">
      <alignment/>
      <protection locked="0"/>
    </xf>
    <xf numFmtId="0" fontId="53" fillId="0" borderId="10" xfId="0" applyFont="1" applyFill="1" applyBorder="1" applyAlignment="1" applyProtection="1">
      <alignment/>
      <protection locked="0"/>
    </xf>
    <xf numFmtId="0" fontId="53" fillId="0" borderId="10" xfId="0" applyFont="1" applyFill="1" applyBorder="1" applyAlignment="1" applyProtection="1">
      <alignment horizontal="left"/>
      <protection locked="0"/>
    </xf>
    <xf numFmtId="1" fontId="53" fillId="0" borderId="10" xfId="0" applyNumberFormat="1" applyFont="1" applyFill="1" applyBorder="1" applyAlignment="1" applyProtection="1">
      <alignment wrapText="1"/>
      <protection locked="0"/>
    </xf>
    <xf numFmtId="1" fontId="53" fillId="0" borderId="10" xfId="0" applyNumberFormat="1" applyFont="1" applyFill="1" applyBorder="1" applyAlignment="1" applyProtection="1">
      <alignment/>
      <protection locked="0"/>
    </xf>
    <xf numFmtId="0" fontId="54" fillId="0" borderId="11" xfId="0" applyFont="1" applyFill="1" applyBorder="1" applyAlignment="1" applyProtection="1">
      <alignment horizontal="center"/>
      <protection locked="0"/>
    </xf>
    <xf numFmtId="0" fontId="54" fillId="0" borderId="13" xfId="0" applyFont="1" applyFill="1" applyBorder="1" applyAlignment="1" applyProtection="1">
      <alignment horizontal="center"/>
      <protection locked="0"/>
    </xf>
    <xf numFmtId="0" fontId="54" fillId="0" borderId="10" xfId="0" applyFont="1" applyFill="1" applyBorder="1" applyAlignment="1" applyProtection="1">
      <alignment/>
      <protection locked="0"/>
    </xf>
    <xf numFmtId="1" fontId="54" fillId="0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8"/>
  <sheetViews>
    <sheetView tabSelected="1" zoomScale="85" zoomScaleNormal="85" zoomScalePageLayoutView="0" workbookViewId="0" topLeftCell="A7">
      <selection activeCell="K27" sqref="K27"/>
    </sheetView>
  </sheetViews>
  <sheetFormatPr defaultColWidth="9.140625" defaultRowHeight="15"/>
  <cols>
    <col min="1" max="1" width="6.8515625" style="28" customWidth="1"/>
    <col min="2" max="2" width="9.140625" style="29" customWidth="1"/>
    <col min="3" max="3" width="18.140625" style="28" customWidth="1"/>
    <col min="4" max="4" width="18.421875" style="28" customWidth="1"/>
    <col min="5" max="7" width="9.140625" style="28" customWidth="1"/>
    <col min="8" max="8" width="0" style="28" hidden="1" customWidth="1"/>
    <col min="9" max="9" width="11.57421875" style="28" bestFit="1" customWidth="1"/>
    <col min="10" max="10" width="9.57421875" style="28" bestFit="1" customWidth="1"/>
    <col min="11" max="12" width="9.8515625" style="28" bestFit="1" customWidth="1"/>
    <col min="13" max="13" width="9.28125" style="28" customWidth="1"/>
    <col min="14" max="15" width="9.8515625" style="28" bestFit="1" customWidth="1"/>
    <col min="16" max="28" width="0" style="28" hidden="1" customWidth="1"/>
    <col min="29" max="29" width="11.57421875" style="28" bestFit="1" customWidth="1"/>
    <col min="30" max="30" width="9.57421875" style="28" bestFit="1" customWidth="1"/>
    <col min="31" max="33" width="0" style="28" hidden="1" customWidth="1"/>
    <col min="34" max="35" width="9.8515625" style="1" bestFit="1" customWidth="1"/>
    <col min="36" max="40" width="0" style="28" hidden="1" customWidth="1"/>
    <col min="41" max="41" width="9.57421875" style="28" bestFit="1" customWidth="1"/>
    <col min="42" max="51" width="0" style="28" hidden="1" customWidth="1"/>
    <col min="52" max="52" width="9.57421875" style="28" bestFit="1" customWidth="1"/>
    <col min="53" max="53" width="0" style="33" hidden="1" customWidth="1"/>
    <col min="54" max="59" width="0" style="28" hidden="1" customWidth="1"/>
    <col min="60" max="60" width="9.8515625" style="28" bestFit="1" customWidth="1"/>
    <col min="61" max="61" width="11.57421875" style="28" bestFit="1" customWidth="1"/>
    <col min="62" max="62" width="20.421875" style="28" customWidth="1"/>
    <col min="63" max="16384" width="9.140625" style="1" customWidth="1"/>
  </cols>
  <sheetData>
    <row r="1" spans="1:62" ht="33.75">
      <c r="A1" s="43" t="s">
        <v>80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</row>
    <row r="2" spans="1:62" ht="28.5">
      <c r="A2" s="44" t="s">
        <v>81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</row>
    <row r="3" spans="1:62" ht="28.5">
      <c r="A3" s="45" t="s">
        <v>83</v>
      </c>
      <c r="B3" s="46"/>
      <c r="C3" s="46"/>
      <c r="D3" s="47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</row>
    <row r="4" spans="1:62" s="2" customFormat="1" ht="114.75">
      <c r="A4" s="6" t="s">
        <v>0</v>
      </c>
      <c r="B4" s="7" t="s">
        <v>1</v>
      </c>
      <c r="C4" s="8" t="s">
        <v>2</v>
      </c>
      <c r="D4" s="8" t="s">
        <v>3</v>
      </c>
      <c r="E4" s="9" t="s">
        <v>4</v>
      </c>
      <c r="F4" s="10" t="s">
        <v>5</v>
      </c>
      <c r="G4" s="10" t="s">
        <v>6</v>
      </c>
      <c r="H4" s="6" t="s">
        <v>7</v>
      </c>
      <c r="I4" s="9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2" t="s">
        <v>15</v>
      </c>
      <c r="P4" s="13" t="s">
        <v>16</v>
      </c>
      <c r="Q4" s="9" t="s">
        <v>17</v>
      </c>
      <c r="R4" s="9" t="s">
        <v>20</v>
      </c>
      <c r="S4" s="11" t="s">
        <v>22</v>
      </c>
      <c r="T4" s="9" t="s">
        <v>23</v>
      </c>
      <c r="U4" s="11" t="s">
        <v>24</v>
      </c>
      <c r="V4" s="9" t="s">
        <v>25</v>
      </c>
      <c r="W4" s="9" t="s">
        <v>26</v>
      </c>
      <c r="X4" s="9" t="s">
        <v>21</v>
      </c>
      <c r="Y4" s="11" t="s">
        <v>18</v>
      </c>
      <c r="Z4" s="13" t="s">
        <v>14</v>
      </c>
      <c r="AA4" s="11" t="s">
        <v>27</v>
      </c>
      <c r="AB4" s="9" t="s">
        <v>19</v>
      </c>
      <c r="AC4" s="11" t="s">
        <v>28</v>
      </c>
      <c r="AD4" s="6" t="s">
        <v>29</v>
      </c>
      <c r="AE4" s="6" t="s">
        <v>30</v>
      </c>
      <c r="AF4" s="9" t="s">
        <v>31</v>
      </c>
      <c r="AG4" s="9" t="s">
        <v>32</v>
      </c>
      <c r="AH4" s="3" t="s">
        <v>33</v>
      </c>
      <c r="AI4" s="3" t="s">
        <v>15</v>
      </c>
      <c r="AJ4" s="6" t="s">
        <v>34</v>
      </c>
      <c r="AK4" s="11" t="s">
        <v>35</v>
      </c>
      <c r="AL4" s="30" t="s">
        <v>36</v>
      </c>
      <c r="AM4" s="6" t="s">
        <v>37</v>
      </c>
      <c r="AN4" s="30" t="s">
        <v>36</v>
      </c>
      <c r="AO4" s="30" t="s">
        <v>56</v>
      </c>
      <c r="AP4" s="30" t="s">
        <v>38</v>
      </c>
      <c r="AQ4" s="6" t="s">
        <v>53</v>
      </c>
      <c r="AR4" s="6" t="s">
        <v>39</v>
      </c>
      <c r="AS4" s="6" t="s">
        <v>40</v>
      </c>
      <c r="AT4" s="6" t="s">
        <v>54</v>
      </c>
      <c r="AU4" s="31" t="s">
        <v>55</v>
      </c>
      <c r="AV4" s="6" t="s">
        <v>41</v>
      </c>
      <c r="AW4" s="30" t="s">
        <v>36</v>
      </c>
      <c r="AX4" s="11" t="s">
        <v>42</v>
      </c>
      <c r="AY4" s="30" t="s">
        <v>36</v>
      </c>
      <c r="AZ4" s="30" t="s">
        <v>43</v>
      </c>
      <c r="BA4" s="34" t="s">
        <v>14</v>
      </c>
      <c r="BB4" s="9" t="s">
        <v>44</v>
      </c>
      <c r="BC4" s="6" t="s">
        <v>45</v>
      </c>
      <c r="BD4" s="6" t="s">
        <v>46</v>
      </c>
      <c r="BE4" s="6" t="s">
        <v>47</v>
      </c>
      <c r="BF4" s="6" t="s">
        <v>48</v>
      </c>
      <c r="BG4" s="9" t="s">
        <v>49</v>
      </c>
      <c r="BH4" s="11" t="s">
        <v>50</v>
      </c>
      <c r="BI4" s="11" t="s">
        <v>51</v>
      </c>
      <c r="BJ4" s="6" t="s">
        <v>52</v>
      </c>
    </row>
    <row r="5" spans="1:62" ht="31.5">
      <c r="A5" s="14">
        <v>1</v>
      </c>
      <c r="B5" s="15">
        <v>51124</v>
      </c>
      <c r="C5" s="16" t="s">
        <v>61</v>
      </c>
      <c r="D5" s="17" t="s">
        <v>62</v>
      </c>
      <c r="E5" s="14">
        <v>10</v>
      </c>
      <c r="F5" s="14">
        <v>1</v>
      </c>
      <c r="G5" s="14">
        <v>1</v>
      </c>
      <c r="H5" s="14">
        <v>31</v>
      </c>
      <c r="I5" s="37">
        <v>63100</v>
      </c>
      <c r="J5" s="18">
        <v>0</v>
      </c>
      <c r="K5" s="19">
        <f aca="true" t="shared" si="0" ref="K5:K14">TRUNC(ROUND((I5*17)/100,0),0)</f>
        <v>10727</v>
      </c>
      <c r="L5" s="19">
        <v>3600</v>
      </c>
      <c r="M5" s="19">
        <f>(L5*17)/100</f>
        <v>612</v>
      </c>
      <c r="N5" s="19">
        <f>TRUNC(ROUND((I5*8)/100,0),0)</f>
        <v>5048</v>
      </c>
      <c r="O5" s="20">
        <f>TRUNC(ROUND((I5+K5)*10/100,0),0)</f>
        <v>7383</v>
      </c>
      <c r="P5" s="20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38">
        <f>SUM(I5:AB5)</f>
        <v>90470</v>
      </c>
      <c r="AD5" s="22">
        <v>2000</v>
      </c>
      <c r="AE5" s="18">
        <v>0</v>
      </c>
      <c r="AF5" s="16">
        <v>0</v>
      </c>
      <c r="AG5" s="22">
        <v>0</v>
      </c>
      <c r="AH5" s="5">
        <f>O5</f>
        <v>7383</v>
      </c>
      <c r="AI5" s="5">
        <f>AH5</f>
        <v>7383</v>
      </c>
      <c r="AJ5" s="19">
        <v>0</v>
      </c>
      <c r="AK5" s="18">
        <v>0</v>
      </c>
      <c r="AL5" s="18">
        <v>0</v>
      </c>
      <c r="AM5" s="18">
        <v>0</v>
      </c>
      <c r="AN5" s="18">
        <v>0</v>
      </c>
      <c r="AO5" s="18">
        <v>0</v>
      </c>
      <c r="AP5" s="18">
        <v>0</v>
      </c>
      <c r="AQ5" s="16">
        <v>0</v>
      </c>
      <c r="AR5" s="16">
        <v>0</v>
      </c>
      <c r="AS5" s="32" t="s">
        <v>60</v>
      </c>
      <c r="AT5" s="36">
        <v>0</v>
      </c>
      <c r="AU5" s="25">
        <v>0</v>
      </c>
      <c r="AV5" s="16">
        <v>0</v>
      </c>
      <c r="AW5" s="18">
        <v>0</v>
      </c>
      <c r="AX5" s="18">
        <v>0</v>
      </c>
      <c r="AY5" s="18">
        <v>0</v>
      </c>
      <c r="AZ5" s="19">
        <v>120</v>
      </c>
      <c r="BA5" s="35">
        <v>0</v>
      </c>
      <c r="BB5" s="18">
        <v>0</v>
      </c>
      <c r="BC5" s="18">
        <v>0</v>
      </c>
      <c r="BD5" s="18">
        <v>0</v>
      </c>
      <c r="BE5" s="18">
        <v>0</v>
      </c>
      <c r="BF5" s="18">
        <v>0</v>
      </c>
      <c r="BG5" s="19">
        <v>0</v>
      </c>
      <c r="BH5" s="21">
        <f>SUM(AD5:BG5)</f>
        <v>16886</v>
      </c>
      <c r="BI5" s="38">
        <f>AC5-BH5</f>
        <v>73584</v>
      </c>
      <c r="BJ5" s="14"/>
    </row>
    <row r="6" spans="1:62" ht="15.75">
      <c r="A6" s="58"/>
      <c r="B6" s="59"/>
      <c r="C6" s="60" t="s">
        <v>85</v>
      </c>
      <c r="D6" s="61"/>
      <c r="E6" s="58"/>
      <c r="F6" s="58"/>
      <c r="G6" s="58"/>
      <c r="H6" s="58"/>
      <c r="I6" s="62">
        <f>SUM(I5)</f>
        <v>63100</v>
      </c>
      <c r="J6" s="62">
        <f aca="true" t="shared" si="1" ref="J6:BI6">SUM(J5)</f>
        <v>0</v>
      </c>
      <c r="K6" s="62">
        <f t="shared" si="1"/>
        <v>10727</v>
      </c>
      <c r="L6" s="62">
        <f t="shared" si="1"/>
        <v>3600</v>
      </c>
      <c r="M6" s="62">
        <f t="shared" si="1"/>
        <v>612</v>
      </c>
      <c r="N6" s="62">
        <f t="shared" si="1"/>
        <v>5048</v>
      </c>
      <c r="O6" s="62">
        <f t="shared" si="1"/>
        <v>7383</v>
      </c>
      <c r="P6" s="62">
        <f t="shared" si="1"/>
        <v>0</v>
      </c>
      <c r="Q6" s="62">
        <f t="shared" si="1"/>
        <v>0</v>
      </c>
      <c r="R6" s="62">
        <f t="shared" si="1"/>
        <v>0</v>
      </c>
      <c r="S6" s="62">
        <f t="shared" si="1"/>
        <v>0</v>
      </c>
      <c r="T6" s="62">
        <f t="shared" si="1"/>
        <v>0</v>
      </c>
      <c r="U6" s="62">
        <f t="shared" si="1"/>
        <v>0</v>
      </c>
      <c r="V6" s="62">
        <f t="shared" si="1"/>
        <v>0</v>
      </c>
      <c r="W6" s="62">
        <f t="shared" si="1"/>
        <v>0</v>
      </c>
      <c r="X6" s="62">
        <f t="shared" si="1"/>
        <v>0</v>
      </c>
      <c r="Y6" s="62">
        <f t="shared" si="1"/>
        <v>0</v>
      </c>
      <c r="Z6" s="62">
        <f t="shared" si="1"/>
        <v>0</v>
      </c>
      <c r="AA6" s="62">
        <f t="shared" si="1"/>
        <v>0</v>
      </c>
      <c r="AB6" s="62">
        <f t="shared" si="1"/>
        <v>0</v>
      </c>
      <c r="AC6" s="62">
        <f t="shared" si="1"/>
        <v>90470</v>
      </c>
      <c r="AD6" s="62">
        <f t="shared" si="1"/>
        <v>2000</v>
      </c>
      <c r="AE6" s="62">
        <f t="shared" si="1"/>
        <v>0</v>
      </c>
      <c r="AF6" s="62">
        <f t="shared" si="1"/>
        <v>0</v>
      </c>
      <c r="AG6" s="62">
        <f t="shared" si="1"/>
        <v>0</v>
      </c>
      <c r="AH6" s="62">
        <f t="shared" si="1"/>
        <v>7383</v>
      </c>
      <c r="AI6" s="62">
        <f t="shared" si="1"/>
        <v>7383</v>
      </c>
      <c r="AJ6" s="62">
        <f t="shared" si="1"/>
        <v>0</v>
      </c>
      <c r="AK6" s="62">
        <f t="shared" si="1"/>
        <v>0</v>
      </c>
      <c r="AL6" s="62">
        <f t="shared" si="1"/>
        <v>0</v>
      </c>
      <c r="AM6" s="62">
        <f t="shared" si="1"/>
        <v>0</v>
      </c>
      <c r="AN6" s="62">
        <f t="shared" si="1"/>
        <v>0</v>
      </c>
      <c r="AO6" s="62">
        <f t="shared" si="1"/>
        <v>0</v>
      </c>
      <c r="AP6" s="62">
        <f t="shared" si="1"/>
        <v>0</v>
      </c>
      <c r="AQ6" s="62">
        <f t="shared" si="1"/>
        <v>0</v>
      </c>
      <c r="AR6" s="62">
        <f t="shared" si="1"/>
        <v>0</v>
      </c>
      <c r="AS6" s="62">
        <f t="shared" si="1"/>
        <v>0</v>
      </c>
      <c r="AT6" s="62">
        <f t="shared" si="1"/>
        <v>0</v>
      </c>
      <c r="AU6" s="62">
        <f t="shared" si="1"/>
        <v>0</v>
      </c>
      <c r="AV6" s="62">
        <f t="shared" si="1"/>
        <v>0</v>
      </c>
      <c r="AW6" s="62">
        <f t="shared" si="1"/>
        <v>0</v>
      </c>
      <c r="AX6" s="62">
        <f t="shared" si="1"/>
        <v>0</v>
      </c>
      <c r="AY6" s="62">
        <f t="shared" si="1"/>
        <v>0</v>
      </c>
      <c r="AZ6" s="62">
        <f t="shared" si="1"/>
        <v>120</v>
      </c>
      <c r="BA6" s="62">
        <f t="shared" si="1"/>
        <v>0</v>
      </c>
      <c r="BB6" s="62">
        <f t="shared" si="1"/>
        <v>0</v>
      </c>
      <c r="BC6" s="62">
        <f t="shared" si="1"/>
        <v>0</v>
      </c>
      <c r="BD6" s="62">
        <f t="shared" si="1"/>
        <v>0</v>
      </c>
      <c r="BE6" s="62">
        <f t="shared" si="1"/>
        <v>0</v>
      </c>
      <c r="BF6" s="62">
        <f t="shared" si="1"/>
        <v>0</v>
      </c>
      <c r="BG6" s="62">
        <f t="shared" si="1"/>
        <v>0</v>
      </c>
      <c r="BH6" s="62">
        <f t="shared" si="1"/>
        <v>16886</v>
      </c>
      <c r="BI6" s="62">
        <f t="shared" si="1"/>
        <v>73584</v>
      </c>
      <c r="BJ6" s="58"/>
    </row>
    <row r="7" spans="1:62" ht="31.5">
      <c r="A7" s="14">
        <v>2</v>
      </c>
      <c r="B7" s="15">
        <v>78825</v>
      </c>
      <c r="C7" s="23" t="s">
        <v>63</v>
      </c>
      <c r="D7" s="17" t="s">
        <v>73</v>
      </c>
      <c r="E7" s="14">
        <v>7</v>
      </c>
      <c r="F7" s="14">
        <v>1</v>
      </c>
      <c r="G7" s="14">
        <v>1</v>
      </c>
      <c r="H7" s="14">
        <v>31</v>
      </c>
      <c r="I7" s="37">
        <v>46200</v>
      </c>
      <c r="J7" s="18">
        <v>0</v>
      </c>
      <c r="K7" s="19">
        <f t="shared" si="0"/>
        <v>7854</v>
      </c>
      <c r="L7" s="19">
        <f>IF(E7&gt;=3,1800,900)</f>
        <v>1800</v>
      </c>
      <c r="M7" s="19">
        <f aca="true" t="shared" si="2" ref="M7:M13">(L7*17)/100</f>
        <v>306</v>
      </c>
      <c r="N7" s="19">
        <f aca="true" t="shared" si="3" ref="N7:N13">TRUNC(ROUND((I7*8)/100,0),0)</f>
        <v>3696</v>
      </c>
      <c r="O7" s="20">
        <f aca="true" t="shared" si="4" ref="O7:O13">TRUNC(ROUND((I7+K7)*10/100,0),0)</f>
        <v>5405</v>
      </c>
      <c r="P7" s="20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38">
        <f aca="true" t="shared" si="5" ref="AC7:AC13">SUM(I7:AB7)</f>
        <v>65261</v>
      </c>
      <c r="AD7" s="22">
        <v>300</v>
      </c>
      <c r="AE7" s="18">
        <v>0</v>
      </c>
      <c r="AF7" s="16">
        <v>0</v>
      </c>
      <c r="AG7" s="22">
        <v>0</v>
      </c>
      <c r="AH7" s="5">
        <f aca="true" t="shared" si="6" ref="AH7:AH13">O7</f>
        <v>5405</v>
      </c>
      <c r="AI7" s="5">
        <f aca="true" t="shared" si="7" ref="AI7:AI13">AH7</f>
        <v>5405</v>
      </c>
      <c r="AJ7" s="19">
        <v>0</v>
      </c>
      <c r="AK7" s="18">
        <v>0</v>
      </c>
      <c r="AL7" s="18">
        <v>0</v>
      </c>
      <c r="AM7" s="18">
        <v>0</v>
      </c>
      <c r="AN7" s="18">
        <v>0</v>
      </c>
      <c r="AO7" s="18">
        <v>120</v>
      </c>
      <c r="AP7" s="18">
        <v>0</v>
      </c>
      <c r="AQ7" s="16">
        <v>0</v>
      </c>
      <c r="AR7" s="16">
        <v>0</v>
      </c>
      <c r="AS7" s="32" t="s">
        <v>60</v>
      </c>
      <c r="AT7" s="36">
        <v>0</v>
      </c>
      <c r="AU7" s="25">
        <v>0</v>
      </c>
      <c r="AV7" s="16">
        <v>0</v>
      </c>
      <c r="AW7" s="18">
        <v>0</v>
      </c>
      <c r="AX7" s="18">
        <v>0</v>
      </c>
      <c r="AY7" s="18">
        <v>0</v>
      </c>
      <c r="AZ7" s="19">
        <v>60</v>
      </c>
      <c r="BA7" s="35">
        <v>0</v>
      </c>
      <c r="BB7" s="18">
        <v>0</v>
      </c>
      <c r="BC7" s="18">
        <v>0</v>
      </c>
      <c r="BD7" s="18">
        <v>0</v>
      </c>
      <c r="BE7" s="18">
        <v>0</v>
      </c>
      <c r="BF7" s="18">
        <v>0</v>
      </c>
      <c r="BG7" s="19">
        <v>0</v>
      </c>
      <c r="BH7" s="21">
        <f aca="true" t="shared" si="8" ref="BH7:BH13">SUM(AD7:BG7)</f>
        <v>11290</v>
      </c>
      <c r="BI7" s="38">
        <f aca="true" t="shared" si="9" ref="BI7:BI13">AC7-BH7</f>
        <v>53971</v>
      </c>
      <c r="BJ7" s="14"/>
    </row>
    <row r="8" spans="1:62" ht="31.5">
      <c r="A8" s="14">
        <v>3</v>
      </c>
      <c r="B8" s="15">
        <v>83080</v>
      </c>
      <c r="C8" s="23" t="s">
        <v>70</v>
      </c>
      <c r="D8" s="17" t="s">
        <v>74</v>
      </c>
      <c r="E8" s="14">
        <v>7</v>
      </c>
      <c r="F8" s="14">
        <v>1</v>
      </c>
      <c r="G8" s="14">
        <v>1</v>
      </c>
      <c r="H8" s="14">
        <v>31</v>
      </c>
      <c r="I8" s="37">
        <v>44900</v>
      </c>
      <c r="J8" s="18">
        <v>0</v>
      </c>
      <c r="K8" s="19">
        <f t="shared" si="0"/>
        <v>7633</v>
      </c>
      <c r="L8" s="19">
        <f>IF(E8&gt;=3,1800,900)</f>
        <v>1800</v>
      </c>
      <c r="M8" s="19">
        <f t="shared" si="2"/>
        <v>306</v>
      </c>
      <c r="N8" s="19">
        <f t="shared" si="3"/>
        <v>3592</v>
      </c>
      <c r="O8" s="20">
        <f t="shared" si="4"/>
        <v>5253</v>
      </c>
      <c r="P8" s="20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38">
        <f t="shared" si="5"/>
        <v>63484</v>
      </c>
      <c r="AD8" s="22">
        <v>300</v>
      </c>
      <c r="AE8" s="18">
        <v>0</v>
      </c>
      <c r="AF8" s="16">
        <v>0</v>
      </c>
      <c r="AG8" s="22">
        <v>0</v>
      </c>
      <c r="AH8" s="5">
        <f>O8</f>
        <v>5253</v>
      </c>
      <c r="AI8" s="5">
        <f>AH8</f>
        <v>5253</v>
      </c>
      <c r="AJ8" s="19">
        <v>0</v>
      </c>
      <c r="AK8" s="18">
        <v>0</v>
      </c>
      <c r="AL8" s="18">
        <v>0</v>
      </c>
      <c r="AM8" s="18">
        <v>0</v>
      </c>
      <c r="AN8" s="18">
        <v>0</v>
      </c>
      <c r="AO8" s="18">
        <v>120</v>
      </c>
      <c r="AP8" s="18">
        <v>0</v>
      </c>
      <c r="AQ8" s="16">
        <v>0</v>
      </c>
      <c r="AR8" s="16">
        <v>0</v>
      </c>
      <c r="AS8" s="32" t="s">
        <v>60</v>
      </c>
      <c r="AT8" s="36">
        <v>0</v>
      </c>
      <c r="AU8" s="25">
        <v>0</v>
      </c>
      <c r="AV8" s="16">
        <v>0</v>
      </c>
      <c r="AW8" s="18">
        <v>0</v>
      </c>
      <c r="AX8" s="18">
        <v>0</v>
      </c>
      <c r="AY8" s="18">
        <v>0</v>
      </c>
      <c r="AZ8" s="19">
        <v>60</v>
      </c>
      <c r="BA8" s="35">
        <v>0</v>
      </c>
      <c r="BB8" s="18">
        <v>0</v>
      </c>
      <c r="BC8" s="18">
        <v>0</v>
      </c>
      <c r="BD8" s="18">
        <v>0</v>
      </c>
      <c r="BE8" s="18">
        <v>0</v>
      </c>
      <c r="BF8" s="18">
        <v>0</v>
      </c>
      <c r="BG8" s="19">
        <v>0</v>
      </c>
      <c r="BH8" s="21">
        <f>SUM(AD8:BG8)</f>
        <v>10986</v>
      </c>
      <c r="BI8" s="38">
        <f>AC8-BH8</f>
        <v>52498</v>
      </c>
      <c r="BJ8" s="14"/>
    </row>
    <row r="9" spans="1:62" ht="15.75">
      <c r="A9" s="58"/>
      <c r="B9" s="59"/>
      <c r="C9" s="60" t="s">
        <v>85</v>
      </c>
      <c r="D9" s="61"/>
      <c r="E9" s="58"/>
      <c r="F9" s="58"/>
      <c r="G9" s="58"/>
      <c r="H9" s="58"/>
      <c r="I9" s="62">
        <f>SUM(I7:I8)</f>
        <v>91100</v>
      </c>
      <c r="J9" s="62">
        <f aca="true" t="shared" si="10" ref="J9:BI9">SUM(J7:J8)</f>
        <v>0</v>
      </c>
      <c r="K9" s="62">
        <f t="shared" si="10"/>
        <v>15487</v>
      </c>
      <c r="L9" s="62">
        <f t="shared" si="10"/>
        <v>3600</v>
      </c>
      <c r="M9" s="62">
        <f t="shared" si="10"/>
        <v>612</v>
      </c>
      <c r="N9" s="62">
        <f t="shared" si="10"/>
        <v>7288</v>
      </c>
      <c r="O9" s="62">
        <f t="shared" si="10"/>
        <v>10658</v>
      </c>
      <c r="P9" s="62">
        <f t="shared" si="10"/>
        <v>0</v>
      </c>
      <c r="Q9" s="62">
        <f t="shared" si="10"/>
        <v>0</v>
      </c>
      <c r="R9" s="62">
        <f t="shared" si="10"/>
        <v>0</v>
      </c>
      <c r="S9" s="62">
        <f t="shared" si="10"/>
        <v>0</v>
      </c>
      <c r="T9" s="62">
        <f t="shared" si="10"/>
        <v>0</v>
      </c>
      <c r="U9" s="62">
        <f t="shared" si="10"/>
        <v>0</v>
      </c>
      <c r="V9" s="62">
        <f t="shared" si="10"/>
        <v>0</v>
      </c>
      <c r="W9" s="62">
        <f t="shared" si="10"/>
        <v>0</v>
      </c>
      <c r="X9" s="62">
        <f t="shared" si="10"/>
        <v>0</v>
      </c>
      <c r="Y9" s="62">
        <f t="shared" si="10"/>
        <v>0</v>
      </c>
      <c r="Z9" s="62">
        <f t="shared" si="10"/>
        <v>0</v>
      </c>
      <c r="AA9" s="62">
        <f t="shared" si="10"/>
        <v>0</v>
      </c>
      <c r="AB9" s="62">
        <f t="shared" si="10"/>
        <v>0</v>
      </c>
      <c r="AC9" s="62">
        <f t="shared" si="10"/>
        <v>128745</v>
      </c>
      <c r="AD9" s="62">
        <f t="shared" si="10"/>
        <v>600</v>
      </c>
      <c r="AE9" s="62">
        <f t="shared" si="10"/>
        <v>0</v>
      </c>
      <c r="AF9" s="62">
        <f t="shared" si="10"/>
        <v>0</v>
      </c>
      <c r="AG9" s="62">
        <f t="shared" si="10"/>
        <v>0</v>
      </c>
      <c r="AH9" s="62">
        <f t="shared" si="10"/>
        <v>10658</v>
      </c>
      <c r="AI9" s="62">
        <f t="shared" si="10"/>
        <v>10658</v>
      </c>
      <c r="AJ9" s="62">
        <f t="shared" si="10"/>
        <v>0</v>
      </c>
      <c r="AK9" s="62">
        <f t="shared" si="10"/>
        <v>0</v>
      </c>
      <c r="AL9" s="62">
        <f t="shared" si="10"/>
        <v>0</v>
      </c>
      <c r="AM9" s="62">
        <f t="shared" si="10"/>
        <v>0</v>
      </c>
      <c r="AN9" s="62">
        <f t="shared" si="10"/>
        <v>0</v>
      </c>
      <c r="AO9" s="62">
        <f t="shared" si="10"/>
        <v>240</v>
      </c>
      <c r="AP9" s="62">
        <f t="shared" si="10"/>
        <v>0</v>
      </c>
      <c r="AQ9" s="62">
        <f t="shared" si="10"/>
        <v>0</v>
      </c>
      <c r="AR9" s="62">
        <f t="shared" si="10"/>
        <v>0</v>
      </c>
      <c r="AS9" s="62">
        <f t="shared" si="10"/>
        <v>0</v>
      </c>
      <c r="AT9" s="62">
        <f t="shared" si="10"/>
        <v>0</v>
      </c>
      <c r="AU9" s="62">
        <f t="shared" si="10"/>
        <v>0</v>
      </c>
      <c r="AV9" s="62">
        <f t="shared" si="10"/>
        <v>0</v>
      </c>
      <c r="AW9" s="62">
        <f t="shared" si="10"/>
        <v>0</v>
      </c>
      <c r="AX9" s="62">
        <f t="shared" si="10"/>
        <v>0</v>
      </c>
      <c r="AY9" s="62">
        <f t="shared" si="10"/>
        <v>0</v>
      </c>
      <c r="AZ9" s="62">
        <f t="shared" si="10"/>
        <v>120</v>
      </c>
      <c r="BA9" s="62">
        <f t="shared" si="10"/>
        <v>0</v>
      </c>
      <c r="BB9" s="62">
        <f t="shared" si="10"/>
        <v>0</v>
      </c>
      <c r="BC9" s="62">
        <f t="shared" si="10"/>
        <v>0</v>
      </c>
      <c r="BD9" s="62">
        <f t="shared" si="10"/>
        <v>0</v>
      </c>
      <c r="BE9" s="62">
        <f t="shared" si="10"/>
        <v>0</v>
      </c>
      <c r="BF9" s="62">
        <f t="shared" si="10"/>
        <v>0</v>
      </c>
      <c r="BG9" s="62">
        <f t="shared" si="10"/>
        <v>0</v>
      </c>
      <c r="BH9" s="62">
        <f t="shared" si="10"/>
        <v>22276</v>
      </c>
      <c r="BI9" s="62">
        <f t="shared" si="10"/>
        <v>106469</v>
      </c>
      <c r="BJ9" s="58"/>
    </row>
    <row r="10" spans="1:62" ht="60">
      <c r="A10" s="14">
        <v>4</v>
      </c>
      <c r="B10" s="15">
        <v>73710</v>
      </c>
      <c r="C10" s="16" t="s">
        <v>64</v>
      </c>
      <c r="D10" s="17" t="s">
        <v>57</v>
      </c>
      <c r="E10" s="14">
        <v>6</v>
      </c>
      <c r="F10" s="14">
        <v>6</v>
      </c>
      <c r="G10" s="14">
        <v>1</v>
      </c>
      <c r="H10" s="14">
        <v>31</v>
      </c>
      <c r="I10" s="37">
        <v>37600</v>
      </c>
      <c r="J10" s="18">
        <v>0</v>
      </c>
      <c r="K10" s="19">
        <f t="shared" si="0"/>
        <v>6392</v>
      </c>
      <c r="L10" s="19">
        <f>IF(E10&gt;=3,1800,900)</f>
        <v>1800</v>
      </c>
      <c r="M10" s="19">
        <f t="shared" si="2"/>
        <v>306</v>
      </c>
      <c r="N10" s="19">
        <v>2038</v>
      </c>
      <c r="O10" s="20">
        <f t="shared" si="4"/>
        <v>4399</v>
      </c>
      <c r="P10" s="20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38">
        <f t="shared" si="5"/>
        <v>52535</v>
      </c>
      <c r="AD10" s="22">
        <v>200</v>
      </c>
      <c r="AE10" s="18">
        <v>0</v>
      </c>
      <c r="AF10" s="16">
        <v>0</v>
      </c>
      <c r="AG10" s="22">
        <v>0</v>
      </c>
      <c r="AH10" s="5">
        <f t="shared" si="6"/>
        <v>4399</v>
      </c>
      <c r="AI10" s="5">
        <f t="shared" si="7"/>
        <v>4399</v>
      </c>
      <c r="AJ10" s="19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120</v>
      </c>
      <c r="AP10" s="18">
        <v>0</v>
      </c>
      <c r="AQ10" s="16">
        <v>0</v>
      </c>
      <c r="AR10" s="16">
        <v>0</v>
      </c>
      <c r="AS10" s="32" t="s">
        <v>60</v>
      </c>
      <c r="AT10" s="36">
        <v>0</v>
      </c>
      <c r="AU10" s="25">
        <v>0</v>
      </c>
      <c r="AV10" s="16">
        <v>0</v>
      </c>
      <c r="AW10" s="18">
        <v>0</v>
      </c>
      <c r="AX10" s="18">
        <v>0</v>
      </c>
      <c r="AY10" s="18">
        <v>0</v>
      </c>
      <c r="AZ10" s="19">
        <v>60</v>
      </c>
      <c r="BA10" s="35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9">
        <v>0</v>
      </c>
      <c r="BH10" s="21">
        <f t="shared" si="8"/>
        <v>9178</v>
      </c>
      <c r="BI10" s="38">
        <f t="shared" si="9"/>
        <v>43357</v>
      </c>
      <c r="BJ10" s="24" t="s">
        <v>82</v>
      </c>
    </row>
    <row r="11" spans="1:62" ht="31.5">
      <c r="A11" s="14">
        <v>5</v>
      </c>
      <c r="B11" s="15">
        <v>78824</v>
      </c>
      <c r="C11" s="16" t="s">
        <v>65</v>
      </c>
      <c r="D11" s="17" t="s">
        <v>57</v>
      </c>
      <c r="E11" s="14">
        <v>6</v>
      </c>
      <c r="F11" s="14">
        <v>6</v>
      </c>
      <c r="G11" s="14">
        <v>1</v>
      </c>
      <c r="H11" s="14">
        <v>31</v>
      </c>
      <c r="I11" s="37">
        <v>36500</v>
      </c>
      <c r="J11" s="18">
        <v>0</v>
      </c>
      <c r="K11" s="19">
        <f t="shared" si="0"/>
        <v>6205</v>
      </c>
      <c r="L11" s="19">
        <f>IF(E11&gt;=3,1800,900)</f>
        <v>1800</v>
      </c>
      <c r="M11" s="19">
        <f t="shared" si="2"/>
        <v>306</v>
      </c>
      <c r="N11" s="19">
        <f t="shared" si="3"/>
        <v>2920</v>
      </c>
      <c r="O11" s="20">
        <f t="shared" si="4"/>
        <v>4271</v>
      </c>
      <c r="P11" s="20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38">
        <f t="shared" si="5"/>
        <v>52002</v>
      </c>
      <c r="AD11" s="22">
        <v>200</v>
      </c>
      <c r="AE11" s="18">
        <v>0</v>
      </c>
      <c r="AF11" s="16">
        <v>0</v>
      </c>
      <c r="AG11" s="22">
        <v>0</v>
      </c>
      <c r="AH11" s="5">
        <f t="shared" si="6"/>
        <v>4271</v>
      </c>
      <c r="AI11" s="5">
        <f t="shared" si="7"/>
        <v>4271</v>
      </c>
      <c r="AJ11" s="19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120</v>
      </c>
      <c r="AP11" s="18">
        <v>0</v>
      </c>
      <c r="AQ11" s="16">
        <v>0</v>
      </c>
      <c r="AR11" s="16">
        <v>0</v>
      </c>
      <c r="AS11" s="32" t="s">
        <v>60</v>
      </c>
      <c r="AT11" s="36">
        <v>0</v>
      </c>
      <c r="AU11" s="25">
        <v>0</v>
      </c>
      <c r="AV11" s="16">
        <v>0</v>
      </c>
      <c r="AW11" s="18">
        <v>0</v>
      </c>
      <c r="AX11" s="18">
        <v>0</v>
      </c>
      <c r="AY11" s="18">
        <v>0</v>
      </c>
      <c r="AZ11" s="19">
        <v>60</v>
      </c>
      <c r="BA11" s="35">
        <v>0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19">
        <v>0</v>
      </c>
      <c r="BH11" s="21">
        <f t="shared" si="8"/>
        <v>8922</v>
      </c>
      <c r="BI11" s="38">
        <f t="shared" si="9"/>
        <v>43080</v>
      </c>
      <c r="BJ11" s="14"/>
    </row>
    <row r="12" spans="1:62" ht="15.75">
      <c r="A12" s="14">
        <v>6</v>
      </c>
      <c r="B12" s="15">
        <v>78829</v>
      </c>
      <c r="C12" s="16" t="s">
        <v>66</v>
      </c>
      <c r="D12" s="17" t="s">
        <v>57</v>
      </c>
      <c r="E12" s="14">
        <v>6</v>
      </c>
      <c r="F12" s="14">
        <v>6</v>
      </c>
      <c r="G12" s="14">
        <v>1</v>
      </c>
      <c r="H12" s="14">
        <v>31</v>
      </c>
      <c r="I12" s="37">
        <v>36500</v>
      </c>
      <c r="J12" s="18">
        <v>0</v>
      </c>
      <c r="K12" s="19">
        <f t="shared" si="0"/>
        <v>6205</v>
      </c>
      <c r="L12" s="19">
        <f>IF(E12&gt;=3,1800,900)</f>
        <v>1800</v>
      </c>
      <c r="M12" s="19">
        <f t="shared" si="2"/>
        <v>306</v>
      </c>
      <c r="N12" s="19">
        <f t="shared" si="3"/>
        <v>2920</v>
      </c>
      <c r="O12" s="20">
        <f t="shared" si="4"/>
        <v>4271</v>
      </c>
      <c r="P12" s="20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38">
        <f t="shared" si="5"/>
        <v>52002</v>
      </c>
      <c r="AD12" s="22">
        <v>200</v>
      </c>
      <c r="AE12" s="18">
        <v>0</v>
      </c>
      <c r="AF12" s="16">
        <v>0</v>
      </c>
      <c r="AG12" s="22">
        <v>0</v>
      </c>
      <c r="AH12" s="5">
        <f t="shared" si="6"/>
        <v>4271</v>
      </c>
      <c r="AI12" s="5">
        <f t="shared" si="7"/>
        <v>4271</v>
      </c>
      <c r="AJ12" s="19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120</v>
      </c>
      <c r="AP12" s="18">
        <v>0</v>
      </c>
      <c r="AQ12" s="16">
        <v>0</v>
      </c>
      <c r="AR12" s="16">
        <v>0</v>
      </c>
      <c r="AS12" s="32" t="s">
        <v>60</v>
      </c>
      <c r="AT12" s="36">
        <v>0</v>
      </c>
      <c r="AU12" s="25">
        <v>0</v>
      </c>
      <c r="AV12" s="16">
        <v>0</v>
      </c>
      <c r="AW12" s="18">
        <v>0</v>
      </c>
      <c r="AX12" s="18">
        <v>0</v>
      </c>
      <c r="AY12" s="18">
        <v>0</v>
      </c>
      <c r="AZ12" s="19">
        <v>60</v>
      </c>
      <c r="BA12" s="35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9">
        <v>0</v>
      </c>
      <c r="BH12" s="21">
        <f t="shared" si="8"/>
        <v>8922</v>
      </c>
      <c r="BI12" s="38">
        <f t="shared" si="9"/>
        <v>43080</v>
      </c>
      <c r="BJ12" s="14"/>
    </row>
    <row r="13" spans="1:62" ht="47.25">
      <c r="A13" s="14">
        <v>7</v>
      </c>
      <c r="B13" s="15">
        <v>78826</v>
      </c>
      <c r="C13" s="16" t="s">
        <v>67</v>
      </c>
      <c r="D13" s="17" t="s">
        <v>57</v>
      </c>
      <c r="E13" s="14">
        <v>6</v>
      </c>
      <c r="F13" s="14">
        <v>6</v>
      </c>
      <c r="G13" s="14">
        <v>1</v>
      </c>
      <c r="H13" s="14">
        <v>31</v>
      </c>
      <c r="I13" s="37">
        <v>36500</v>
      </c>
      <c r="J13" s="18">
        <v>0</v>
      </c>
      <c r="K13" s="19">
        <f t="shared" si="0"/>
        <v>6205</v>
      </c>
      <c r="L13" s="19">
        <v>1800</v>
      </c>
      <c r="M13" s="19">
        <f t="shared" si="2"/>
        <v>306</v>
      </c>
      <c r="N13" s="19">
        <f t="shared" si="3"/>
        <v>2920</v>
      </c>
      <c r="O13" s="20">
        <f t="shared" si="4"/>
        <v>4271</v>
      </c>
      <c r="P13" s="20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38">
        <f t="shared" si="5"/>
        <v>52002</v>
      </c>
      <c r="AD13" s="22">
        <v>200</v>
      </c>
      <c r="AE13" s="18">
        <v>0</v>
      </c>
      <c r="AF13" s="16">
        <v>0</v>
      </c>
      <c r="AG13" s="22">
        <v>0</v>
      </c>
      <c r="AH13" s="5">
        <f t="shared" si="6"/>
        <v>4271</v>
      </c>
      <c r="AI13" s="5">
        <f t="shared" si="7"/>
        <v>4271</v>
      </c>
      <c r="AJ13" s="19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120</v>
      </c>
      <c r="AP13" s="18">
        <v>0</v>
      </c>
      <c r="AQ13" s="16">
        <v>0</v>
      </c>
      <c r="AR13" s="16">
        <v>0</v>
      </c>
      <c r="AS13" s="32" t="s">
        <v>60</v>
      </c>
      <c r="AT13" s="36">
        <v>0</v>
      </c>
      <c r="AU13" s="25">
        <v>0</v>
      </c>
      <c r="AV13" s="16">
        <v>0</v>
      </c>
      <c r="AW13" s="18">
        <v>0</v>
      </c>
      <c r="AX13" s="18">
        <v>0</v>
      </c>
      <c r="AY13" s="18">
        <v>0</v>
      </c>
      <c r="AZ13" s="19">
        <v>60</v>
      </c>
      <c r="BA13" s="35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9">
        <v>0</v>
      </c>
      <c r="BH13" s="21">
        <f t="shared" si="8"/>
        <v>8922</v>
      </c>
      <c r="BI13" s="38">
        <f t="shared" si="9"/>
        <v>43080</v>
      </c>
      <c r="BJ13" s="14"/>
    </row>
    <row r="14" spans="1:62" ht="31.5">
      <c r="A14" s="14">
        <v>9</v>
      </c>
      <c r="B14" s="15">
        <v>83081</v>
      </c>
      <c r="C14" s="23" t="s">
        <v>71</v>
      </c>
      <c r="D14" s="17" t="s">
        <v>72</v>
      </c>
      <c r="E14" s="14">
        <v>6</v>
      </c>
      <c r="F14" s="14">
        <v>6</v>
      </c>
      <c r="G14" s="14">
        <v>1</v>
      </c>
      <c r="H14" s="14">
        <v>31</v>
      </c>
      <c r="I14" s="37">
        <v>35400</v>
      </c>
      <c r="J14" s="18"/>
      <c r="K14" s="19">
        <f t="shared" si="0"/>
        <v>6018</v>
      </c>
      <c r="L14" s="19">
        <v>1800</v>
      </c>
      <c r="M14" s="19">
        <v>306</v>
      </c>
      <c r="N14" s="19">
        <v>2832</v>
      </c>
      <c r="O14" s="20">
        <f>TRUNC(ROUND((I14+K14)*10/100,0),0)</f>
        <v>4142</v>
      </c>
      <c r="P14" s="20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38">
        <v>50498</v>
      </c>
      <c r="AD14" s="22">
        <v>200</v>
      </c>
      <c r="AE14" s="18">
        <v>0</v>
      </c>
      <c r="AF14" s="16">
        <v>0</v>
      </c>
      <c r="AG14" s="22">
        <v>0</v>
      </c>
      <c r="AH14" s="5">
        <f>O14</f>
        <v>4142</v>
      </c>
      <c r="AI14" s="5">
        <f>AH14</f>
        <v>4142</v>
      </c>
      <c r="AJ14" s="19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120</v>
      </c>
      <c r="AP14" s="18">
        <v>0</v>
      </c>
      <c r="AQ14" s="16">
        <v>0</v>
      </c>
      <c r="AR14" s="16">
        <v>0</v>
      </c>
      <c r="AS14" s="32" t="s">
        <v>60</v>
      </c>
      <c r="AT14" s="36">
        <v>0</v>
      </c>
      <c r="AU14" s="25">
        <v>0</v>
      </c>
      <c r="AV14" s="16">
        <v>0</v>
      </c>
      <c r="AW14" s="18">
        <v>0</v>
      </c>
      <c r="AX14" s="18">
        <v>0</v>
      </c>
      <c r="AY14" s="18">
        <v>0</v>
      </c>
      <c r="AZ14" s="19">
        <v>60</v>
      </c>
      <c r="BA14" s="35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9">
        <v>0</v>
      </c>
      <c r="BH14" s="21">
        <f>SUM(AD14:BG14)</f>
        <v>8664</v>
      </c>
      <c r="BI14" s="38">
        <v>41834</v>
      </c>
      <c r="BJ14" s="14"/>
    </row>
    <row r="15" spans="1:62" ht="15.75">
      <c r="A15" s="58"/>
      <c r="B15" s="59"/>
      <c r="C15" s="60" t="s">
        <v>85</v>
      </c>
      <c r="D15" s="61"/>
      <c r="E15" s="58"/>
      <c r="F15" s="58"/>
      <c r="G15" s="58"/>
      <c r="H15" s="58"/>
      <c r="I15" s="62">
        <f>SUM(I10:I14)</f>
        <v>182500</v>
      </c>
      <c r="J15" s="62">
        <f aca="true" t="shared" si="11" ref="J15:BI15">SUM(J10:J14)</f>
        <v>0</v>
      </c>
      <c r="K15" s="62">
        <f t="shared" si="11"/>
        <v>31025</v>
      </c>
      <c r="L15" s="62">
        <f t="shared" si="11"/>
        <v>9000</v>
      </c>
      <c r="M15" s="62">
        <f t="shared" si="11"/>
        <v>1530</v>
      </c>
      <c r="N15" s="62">
        <f t="shared" si="11"/>
        <v>13630</v>
      </c>
      <c r="O15" s="62">
        <f t="shared" si="11"/>
        <v>21354</v>
      </c>
      <c r="P15" s="62">
        <f t="shared" si="11"/>
        <v>0</v>
      </c>
      <c r="Q15" s="62">
        <f t="shared" si="11"/>
        <v>0</v>
      </c>
      <c r="R15" s="62">
        <f t="shared" si="11"/>
        <v>0</v>
      </c>
      <c r="S15" s="62">
        <f t="shared" si="11"/>
        <v>0</v>
      </c>
      <c r="T15" s="62">
        <f t="shared" si="11"/>
        <v>0</v>
      </c>
      <c r="U15" s="62">
        <f t="shared" si="11"/>
        <v>0</v>
      </c>
      <c r="V15" s="62">
        <f t="shared" si="11"/>
        <v>0</v>
      </c>
      <c r="W15" s="62">
        <f t="shared" si="11"/>
        <v>0</v>
      </c>
      <c r="X15" s="62">
        <f t="shared" si="11"/>
        <v>0</v>
      </c>
      <c r="Y15" s="62">
        <f t="shared" si="11"/>
        <v>0</v>
      </c>
      <c r="Z15" s="62">
        <f t="shared" si="11"/>
        <v>0</v>
      </c>
      <c r="AA15" s="62">
        <f t="shared" si="11"/>
        <v>0</v>
      </c>
      <c r="AB15" s="62">
        <f t="shared" si="11"/>
        <v>0</v>
      </c>
      <c r="AC15" s="62">
        <f t="shared" si="11"/>
        <v>259039</v>
      </c>
      <c r="AD15" s="62">
        <f t="shared" si="11"/>
        <v>1000</v>
      </c>
      <c r="AE15" s="62">
        <f t="shared" si="11"/>
        <v>0</v>
      </c>
      <c r="AF15" s="62">
        <f t="shared" si="11"/>
        <v>0</v>
      </c>
      <c r="AG15" s="62">
        <f t="shared" si="11"/>
        <v>0</v>
      </c>
      <c r="AH15" s="62">
        <f t="shared" si="11"/>
        <v>21354</v>
      </c>
      <c r="AI15" s="62">
        <f t="shared" si="11"/>
        <v>21354</v>
      </c>
      <c r="AJ15" s="62">
        <f t="shared" si="11"/>
        <v>0</v>
      </c>
      <c r="AK15" s="62">
        <f t="shared" si="11"/>
        <v>0</v>
      </c>
      <c r="AL15" s="62">
        <f t="shared" si="11"/>
        <v>0</v>
      </c>
      <c r="AM15" s="62">
        <f t="shared" si="11"/>
        <v>0</v>
      </c>
      <c r="AN15" s="62">
        <f t="shared" si="11"/>
        <v>0</v>
      </c>
      <c r="AO15" s="62">
        <f t="shared" si="11"/>
        <v>600</v>
      </c>
      <c r="AP15" s="62">
        <f t="shared" si="11"/>
        <v>0</v>
      </c>
      <c r="AQ15" s="62">
        <f t="shared" si="11"/>
        <v>0</v>
      </c>
      <c r="AR15" s="62">
        <f t="shared" si="11"/>
        <v>0</v>
      </c>
      <c r="AS15" s="62">
        <f t="shared" si="11"/>
        <v>0</v>
      </c>
      <c r="AT15" s="62">
        <f t="shared" si="11"/>
        <v>0</v>
      </c>
      <c r="AU15" s="62">
        <f t="shared" si="11"/>
        <v>0</v>
      </c>
      <c r="AV15" s="62">
        <f t="shared" si="11"/>
        <v>0</v>
      </c>
      <c r="AW15" s="62">
        <f t="shared" si="11"/>
        <v>0</v>
      </c>
      <c r="AX15" s="62">
        <f t="shared" si="11"/>
        <v>0</v>
      </c>
      <c r="AY15" s="62">
        <f t="shared" si="11"/>
        <v>0</v>
      </c>
      <c r="AZ15" s="62">
        <f t="shared" si="11"/>
        <v>300</v>
      </c>
      <c r="BA15" s="62">
        <f t="shared" si="11"/>
        <v>0</v>
      </c>
      <c r="BB15" s="62">
        <f t="shared" si="11"/>
        <v>0</v>
      </c>
      <c r="BC15" s="62">
        <f t="shared" si="11"/>
        <v>0</v>
      </c>
      <c r="BD15" s="62">
        <f t="shared" si="11"/>
        <v>0</v>
      </c>
      <c r="BE15" s="62">
        <f t="shared" si="11"/>
        <v>0</v>
      </c>
      <c r="BF15" s="62">
        <f t="shared" si="11"/>
        <v>0</v>
      </c>
      <c r="BG15" s="62">
        <f t="shared" si="11"/>
        <v>0</v>
      </c>
      <c r="BH15" s="62">
        <f t="shared" si="11"/>
        <v>44608</v>
      </c>
      <c r="BI15" s="62">
        <f t="shared" si="11"/>
        <v>214431</v>
      </c>
      <c r="BJ15" s="58"/>
    </row>
    <row r="16" spans="1:62" ht="47.25">
      <c r="A16" s="14">
        <v>8</v>
      </c>
      <c r="B16" s="15">
        <v>76529</v>
      </c>
      <c r="C16" s="23" t="s">
        <v>68</v>
      </c>
      <c r="D16" s="17" t="s">
        <v>58</v>
      </c>
      <c r="E16" s="14">
        <v>6</v>
      </c>
      <c r="F16" s="14">
        <v>6</v>
      </c>
      <c r="G16" s="14">
        <v>1</v>
      </c>
      <c r="H16" s="14">
        <v>31</v>
      </c>
      <c r="I16" s="37">
        <v>36500</v>
      </c>
      <c r="J16" s="18">
        <v>0</v>
      </c>
      <c r="K16" s="19">
        <f>TRUNC(ROUND((I16*17)/100,0),0)</f>
        <v>6205</v>
      </c>
      <c r="L16" s="19">
        <v>3600</v>
      </c>
      <c r="M16" s="19">
        <f>(L16*17)/100</f>
        <v>612</v>
      </c>
      <c r="N16" s="19">
        <v>0</v>
      </c>
      <c r="O16" s="20">
        <f>TRUNC(ROUND((I16+K16)*10/100,0),0)</f>
        <v>4271</v>
      </c>
      <c r="P16" s="20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38">
        <f>SUM(I16:AB16)</f>
        <v>51188</v>
      </c>
      <c r="AD16" s="22">
        <v>200</v>
      </c>
      <c r="AE16" s="18">
        <v>0</v>
      </c>
      <c r="AF16" s="16">
        <v>0</v>
      </c>
      <c r="AG16" s="22">
        <v>0</v>
      </c>
      <c r="AH16" s="5">
        <f>O16</f>
        <v>4271</v>
      </c>
      <c r="AI16" s="5">
        <f>AH16</f>
        <v>4271</v>
      </c>
      <c r="AJ16" s="19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120</v>
      </c>
      <c r="AP16" s="18">
        <v>0</v>
      </c>
      <c r="AQ16" s="16">
        <v>0</v>
      </c>
      <c r="AR16" s="16">
        <v>0</v>
      </c>
      <c r="AS16" s="32" t="s">
        <v>60</v>
      </c>
      <c r="AT16" s="36">
        <v>0</v>
      </c>
      <c r="AU16" s="25">
        <v>0</v>
      </c>
      <c r="AV16" s="16">
        <v>0</v>
      </c>
      <c r="AW16" s="18">
        <v>0</v>
      </c>
      <c r="AX16" s="18">
        <v>0</v>
      </c>
      <c r="AY16" s="18">
        <v>0</v>
      </c>
      <c r="AZ16" s="19">
        <v>60</v>
      </c>
      <c r="BA16" s="35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9">
        <v>0</v>
      </c>
      <c r="BH16" s="21">
        <f>SUM(AD16:BG16)</f>
        <v>8922</v>
      </c>
      <c r="BI16" s="38">
        <f>AC16-BH16</f>
        <v>42266</v>
      </c>
      <c r="BJ16" s="14"/>
    </row>
    <row r="17" spans="1:62" s="4" customFormat="1" ht="18.75">
      <c r="A17" s="63"/>
      <c r="B17" s="64"/>
      <c r="C17" s="63" t="s">
        <v>85</v>
      </c>
      <c r="D17" s="63"/>
      <c r="E17" s="63"/>
      <c r="F17" s="63"/>
      <c r="G17" s="63"/>
      <c r="H17" s="63"/>
      <c r="I17" s="65">
        <f>SUM(I16)</f>
        <v>36500</v>
      </c>
      <c r="J17" s="65">
        <f aca="true" t="shared" si="12" ref="J17:BI17">SUM(J16)</f>
        <v>0</v>
      </c>
      <c r="K17" s="65">
        <f t="shared" si="12"/>
        <v>6205</v>
      </c>
      <c r="L17" s="65">
        <f t="shared" si="12"/>
        <v>3600</v>
      </c>
      <c r="M17" s="65">
        <f t="shared" si="12"/>
        <v>612</v>
      </c>
      <c r="N17" s="65">
        <f t="shared" si="12"/>
        <v>0</v>
      </c>
      <c r="O17" s="65">
        <f t="shared" si="12"/>
        <v>4271</v>
      </c>
      <c r="P17" s="65">
        <f t="shared" si="12"/>
        <v>0</v>
      </c>
      <c r="Q17" s="65">
        <f t="shared" si="12"/>
        <v>0</v>
      </c>
      <c r="R17" s="65">
        <f t="shared" si="12"/>
        <v>0</v>
      </c>
      <c r="S17" s="65">
        <f t="shared" si="12"/>
        <v>0</v>
      </c>
      <c r="T17" s="65">
        <f t="shared" si="12"/>
        <v>0</v>
      </c>
      <c r="U17" s="65">
        <f t="shared" si="12"/>
        <v>0</v>
      </c>
      <c r="V17" s="65">
        <f t="shared" si="12"/>
        <v>0</v>
      </c>
      <c r="W17" s="65">
        <f t="shared" si="12"/>
        <v>0</v>
      </c>
      <c r="X17" s="65">
        <f t="shared" si="12"/>
        <v>0</v>
      </c>
      <c r="Y17" s="65">
        <f t="shared" si="12"/>
        <v>0</v>
      </c>
      <c r="Z17" s="65">
        <f t="shared" si="12"/>
        <v>0</v>
      </c>
      <c r="AA17" s="65">
        <f t="shared" si="12"/>
        <v>0</v>
      </c>
      <c r="AB17" s="65">
        <f t="shared" si="12"/>
        <v>0</v>
      </c>
      <c r="AC17" s="65">
        <f t="shared" si="12"/>
        <v>51188</v>
      </c>
      <c r="AD17" s="65">
        <f t="shared" si="12"/>
        <v>200</v>
      </c>
      <c r="AE17" s="65">
        <f t="shared" si="12"/>
        <v>0</v>
      </c>
      <c r="AF17" s="65">
        <f t="shared" si="12"/>
        <v>0</v>
      </c>
      <c r="AG17" s="65">
        <f t="shared" si="12"/>
        <v>0</v>
      </c>
      <c r="AH17" s="65">
        <f t="shared" si="12"/>
        <v>4271</v>
      </c>
      <c r="AI17" s="65">
        <f t="shared" si="12"/>
        <v>4271</v>
      </c>
      <c r="AJ17" s="65">
        <f t="shared" si="12"/>
        <v>0</v>
      </c>
      <c r="AK17" s="65">
        <f t="shared" si="12"/>
        <v>0</v>
      </c>
      <c r="AL17" s="65">
        <f t="shared" si="12"/>
        <v>0</v>
      </c>
      <c r="AM17" s="65">
        <f t="shared" si="12"/>
        <v>0</v>
      </c>
      <c r="AN17" s="65">
        <f t="shared" si="12"/>
        <v>0</v>
      </c>
      <c r="AO17" s="65">
        <f t="shared" si="12"/>
        <v>120</v>
      </c>
      <c r="AP17" s="65">
        <f t="shared" si="12"/>
        <v>0</v>
      </c>
      <c r="AQ17" s="65">
        <f t="shared" si="12"/>
        <v>0</v>
      </c>
      <c r="AR17" s="65">
        <f t="shared" si="12"/>
        <v>0</v>
      </c>
      <c r="AS17" s="65">
        <f t="shared" si="12"/>
        <v>0</v>
      </c>
      <c r="AT17" s="65">
        <f t="shared" si="12"/>
        <v>0</v>
      </c>
      <c r="AU17" s="65">
        <f t="shared" si="12"/>
        <v>0</v>
      </c>
      <c r="AV17" s="65">
        <f t="shared" si="12"/>
        <v>0</v>
      </c>
      <c r="AW17" s="65">
        <f t="shared" si="12"/>
        <v>0</v>
      </c>
      <c r="AX17" s="65">
        <f t="shared" si="12"/>
        <v>0</v>
      </c>
      <c r="AY17" s="65">
        <f t="shared" si="12"/>
        <v>0</v>
      </c>
      <c r="AZ17" s="65">
        <f t="shared" si="12"/>
        <v>60</v>
      </c>
      <c r="BA17" s="65">
        <f t="shared" si="12"/>
        <v>0</v>
      </c>
      <c r="BB17" s="65">
        <f t="shared" si="12"/>
        <v>0</v>
      </c>
      <c r="BC17" s="65">
        <f t="shared" si="12"/>
        <v>0</v>
      </c>
      <c r="BD17" s="65">
        <f t="shared" si="12"/>
        <v>0</v>
      </c>
      <c r="BE17" s="65">
        <f t="shared" si="12"/>
        <v>0</v>
      </c>
      <c r="BF17" s="65">
        <f t="shared" si="12"/>
        <v>0</v>
      </c>
      <c r="BG17" s="65">
        <f t="shared" si="12"/>
        <v>0</v>
      </c>
      <c r="BH17" s="65">
        <f t="shared" si="12"/>
        <v>8922</v>
      </c>
      <c r="BI17" s="65">
        <f t="shared" si="12"/>
        <v>42266</v>
      </c>
      <c r="BJ17" s="26"/>
    </row>
    <row r="18" spans="1:62" ht="15">
      <c r="A18" s="48" t="s">
        <v>84</v>
      </c>
      <c r="B18" s="49"/>
      <c r="C18" s="49"/>
      <c r="D18" s="50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39"/>
      <c r="AI18" s="39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41"/>
      <c r="BB18" s="14"/>
      <c r="BC18" s="14"/>
      <c r="BD18" s="14"/>
      <c r="BE18" s="14"/>
      <c r="BF18" s="14"/>
      <c r="BG18" s="14"/>
      <c r="BH18" s="14"/>
      <c r="BI18" s="14"/>
      <c r="BJ18" s="14"/>
    </row>
    <row r="19" spans="1:62" ht="15">
      <c r="A19" s="51"/>
      <c r="B19" s="52"/>
      <c r="C19" s="52"/>
      <c r="D19" s="5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39"/>
      <c r="AI19" s="39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41"/>
      <c r="BB19" s="14"/>
      <c r="BC19" s="14"/>
      <c r="BD19" s="14"/>
      <c r="BE19" s="14"/>
      <c r="BF19" s="14"/>
      <c r="BG19" s="14"/>
      <c r="BH19" s="14"/>
      <c r="BI19" s="14"/>
      <c r="BJ19" s="14"/>
    </row>
    <row r="20" spans="1:62" ht="31.5">
      <c r="A20" s="14">
        <v>10</v>
      </c>
      <c r="B20" s="15">
        <v>78828</v>
      </c>
      <c r="C20" s="16" t="s">
        <v>69</v>
      </c>
      <c r="D20" s="17" t="s">
        <v>59</v>
      </c>
      <c r="E20" s="14">
        <v>2</v>
      </c>
      <c r="F20" s="14">
        <v>1</v>
      </c>
      <c r="G20" s="14">
        <v>1</v>
      </c>
      <c r="H20" s="14">
        <v>31</v>
      </c>
      <c r="I20" s="37">
        <v>20500</v>
      </c>
      <c r="J20" s="18">
        <v>0</v>
      </c>
      <c r="K20" s="19">
        <f>TRUNC(ROUND((I20*17)/100,0),0)</f>
        <v>3485</v>
      </c>
      <c r="L20" s="19">
        <f>IF(E20&gt;=3,1800,900)</f>
        <v>900</v>
      </c>
      <c r="M20" s="19">
        <f>(L20*17)/100</f>
        <v>153</v>
      </c>
      <c r="N20" s="19">
        <v>1800</v>
      </c>
      <c r="O20" s="20">
        <f>TRUNC(ROUND((I20+K20)*10/100,0),0)</f>
        <v>2399</v>
      </c>
      <c r="P20" s="20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38">
        <f>SUM(I20:AB20)</f>
        <v>29237</v>
      </c>
      <c r="AD20" s="22">
        <v>0</v>
      </c>
      <c r="AE20" s="18">
        <v>0</v>
      </c>
      <c r="AF20" s="16">
        <v>0</v>
      </c>
      <c r="AG20" s="22">
        <v>0</v>
      </c>
      <c r="AH20" s="5">
        <f>O20</f>
        <v>2399</v>
      </c>
      <c r="AI20" s="5">
        <f>AH20</f>
        <v>2399</v>
      </c>
      <c r="AJ20" s="19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150</v>
      </c>
      <c r="AP20" s="18">
        <v>0</v>
      </c>
      <c r="AQ20" s="16">
        <v>0</v>
      </c>
      <c r="AR20" s="16">
        <v>0</v>
      </c>
      <c r="AS20" s="32" t="s">
        <v>60</v>
      </c>
      <c r="AT20" s="36">
        <v>0</v>
      </c>
      <c r="AU20" s="25">
        <v>0</v>
      </c>
      <c r="AV20" s="16">
        <v>0</v>
      </c>
      <c r="AW20" s="18">
        <v>0</v>
      </c>
      <c r="AX20" s="18">
        <v>0</v>
      </c>
      <c r="AY20" s="18">
        <v>0</v>
      </c>
      <c r="AZ20" s="19">
        <v>30</v>
      </c>
      <c r="BA20" s="35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9">
        <v>0</v>
      </c>
      <c r="BH20" s="21">
        <f>SUM(AD20:BG20)</f>
        <v>4978</v>
      </c>
      <c r="BI20" s="38">
        <f>AC20-BH20</f>
        <v>24259</v>
      </c>
      <c r="BJ20" s="14"/>
    </row>
    <row r="21" spans="1:62" ht="18.75">
      <c r="A21" s="26"/>
      <c r="B21" s="27"/>
      <c r="C21" s="63" t="s">
        <v>85</v>
      </c>
      <c r="D21" s="63"/>
      <c r="E21" s="63"/>
      <c r="F21" s="63"/>
      <c r="G21" s="63"/>
      <c r="H21" s="63"/>
      <c r="I21" s="66">
        <f>SUM(I20)</f>
        <v>20500</v>
      </c>
      <c r="J21" s="66">
        <f aca="true" t="shared" si="13" ref="J21:BI21">SUM(J20)</f>
        <v>0</v>
      </c>
      <c r="K21" s="66">
        <f t="shared" si="13"/>
        <v>3485</v>
      </c>
      <c r="L21" s="66">
        <f t="shared" si="13"/>
        <v>900</v>
      </c>
      <c r="M21" s="66">
        <f t="shared" si="13"/>
        <v>153</v>
      </c>
      <c r="N21" s="66">
        <f t="shared" si="13"/>
        <v>1800</v>
      </c>
      <c r="O21" s="66">
        <f t="shared" si="13"/>
        <v>2399</v>
      </c>
      <c r="P21" s="66">
        <f t="shared" si="13"/>
        <v>0</v>
      </c>
      <c r="Q21" s="66">
        <f t="shared" si="13"/>
        <v>0</v>
      </c>
      <c r="R21" s="66">
        <f t="shared" si="13"/>
        <v>0</v>
      </c>
      <c r="S21" s="66">
        <f t="shared" si="13"/>
        <v>0</v>
      </c>
      <c r="T21" s="66">
        <f t="shared" si="13"/>
        <v>0</v>
      </c>
      <c r="U21" s="66">
        <f t="shared" si="13"/>
        <v>0</v>
      </c>
      <c r="V21" s="66">
        <f t="shared" si="13"/>
        <v>0</v>
      </c>
      <c r="W21" s="66">
        <f t="shared" si="13"/>
        <v>0</v>
      </c>
      <c r="X21" s="66">
        <f t="shared" si="13"/>
        <v>0</v>
      </c>
      <c r="Y21" s="66">
        <f t="shared" si="13"/>
        <v>0</v>
      </c>
      <c r="Z21" s="66">
        <f t="shared" si="13"/>
        <v>0</v>
      </c>
      <c r="AA21" s="66">
        <f t="shared" si="13"/>
        <v>0</v>
      </c>
      <c r="AB21" s="66">
        <f t="shared" si="13"/>
        <v>0</v>
      </c>
      <c r="AC21" s="66">
        <f t="shared" si="13"/>
        <v>29237</v>
      </c>
      <c r="AD21" s="66">
        <f t="shared" si="13"/>
        <v>0</v>
      </c>
      <c r="AE21" s="66">
        <f t="shared" si="13"/>
        <v>0</v>
      </c>
      <c r="AF21" s="66">
        <f t="shared" si="13"/>
        <v>0</v>
      </c>
      <c r="AG21" s="66">
        <f t="shared" si="13"/>
        <v>0</v>
      </c>
      <c r="AH21" s="66">
        <f t="shared" si="13"/>
        <v>2399</v>
      </c>
      <c r="AI21" s="66">
        <f t="shared" si="13"/>
        <v>2399</v>
      </c>
      <c r="AJ21" s="66">
        <f t="shared" si="13"/>
        <v>0</v>
      </c>
      <c r="AK21" s="66">
        <f t="shared" si="13"/>
        <v>0</v>
      </c>
      <c r="AL21" s="66">
        <f t="shared" si="13"/>
        <v>0</v>
      </c>
      <c r="AM21" s="66">
        <f t="shared" si="13"/>
        <v>0</v>
      </c>
      <c r="AN21" s="66">
        <f t="shared" si="13"/>
        <v>0</v>
      </c>
      <c r="AO21" s="66">
        <f t="shared" si="13"/>
        <v>150</v>
      </c>
      <c r="AP21" s="66">
        <f t="shared" si="13"/>
        <v>0</v>
      </c>
      <c r="AQ21" s="66">
        <f t="shared" si="13"/>
        <v>0</v>
      </c>
      <c r="AR21" s="66">
        <f t="shared" si="13"/>
        <v>0</v>
      </c>
      <c r="AS21" s="66">
        <f t="shared" si="13"/>
        <v>0</v>
      </c>
      <c r="AT21" s="66">
        <f t="shared" si="13"/>
        <v>0</v>
      </c>
      <c r="AU21" s="66">
        <f t="shared" si="13"/>
        <v>0</v>
      </c>
      <c r="AV21" s="66">
        <f t="shared" si="13"/>
        <v>0</v>
      </c>
      <c r="AW21" s="66">
        <f t="shared" si="13"/>
        <v>0</v>
      </c>
      <c r="AX21" s="66">
        <f t="shared" si="13"/>
        <v>0</v>
      </c>
      <c r="AY21" s="66">
        <f t="shared" si="13"/>
        <v>0</v>
      </c>
      <c r="AZ21" s="66">
        <f t="shared" si="13"/>
        <v>30</v>
      </c>
      <c r="BA21" s="66">
        <f t="shared" si="13"/>
        <v>0</v>
      </c>
      <c r="BB21" s="66">
        <f t="shared" si="13"/>
        <v>0</v>
      </c>
      <c r="BC21" s="66">
        <f t="shared" si="13"/>
        <v>0</v>
      </c>
      <c r="BD21" s="66">
        <f t="shared" si="13"/>
        <v>0</v>
      </c>
      <c r="BE21" s="66">
        <f t="shared" si="13"/>
        <v>0</v>
      </c>
      <c r="BF21" s="66">
        <f t="shared" si="13"/>
        <v>0</v>
      </c>
      <c r="BG21" s="66">
        <f t="shared" si="13"/>
        <v>0</v>
      </c>
      <c r="BH21" s="66">
        <f t="shared" si="13"/>
        <v>4978</v>
      </c>
      <c r="BI21" s="66">
        <f t="shared" si="13"/>
        <v>24259</v>
      </c>
      <c r="BJ21" s="26"/>
    </row>
    <row r="22" spans="1:62" ht="15">
      <c r="A22" s="54"/>
      <c r="B22" s="55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6"/>
      <c r="AI22" s="56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7"/>
      <c r="BB22" s="54"/>
      <c r="BC22" s="54"/>
      <c r="BD22" s="54"/>
      <c r="BE22" s="54"/>
      <c r="BF22" s="54"/>
      <c r="BG22" s="54"/>
      <c r="BH22" s="54"/>
      <c r="BI22" s="54"/>
      <c r="BJ22" s="54"/>
    </row>
    <row r="23" spans="1:62" ht="23.25">
      <c r="A23" s="26"/>
      <c r="B23" s="27"/>
      <c r="C23" s="67" t="s">
        <v>86</v>
      </c>
      <c r="D23" s="68"/>
      <c r="E23" s="69"/>
      <c r="F23" s="69"/>
      <c r="G23" s="69"/>
      <c r="H23" s="69"/>
      <c r="I23" s="70">
        <f>SUM(I6+I9+I15+I17+I21)</f>
        <v>393700</v>
      </c>
      <c r="J23" s="70">
        <f aca="true" t="shared" si="14" ref="J23:BI23">SUM(J6+J9+J15+J17+J21)</f>
        <v>0</v>
      </c>
      <c r="K23" s="70">
        <f t="shared" si="14"/>
        <v>66929</v>
      </c>
      <c r="L23" s="70">
        <f t="shared" si="14"/>
        <v>20700</v>
      </c>
      <c r="M23" s="70">
        <f t="shared" si="14"/>
        <v>3519</v>
      </c>
      <c r="N23" s="70">
        <f t="shared" si="14"/>
        <v>27766</v>
      </c>
      <c r="O23" s="70">
        <f t="shared" si="14"/>
        <v>46065</v>
      </c>
      <c r="P23" s="70">
        <f t="shared" si="14"/>
        <v>0</v>
      </c>
      <c r="Q23" s="70">
        <f t="shared" si="14"/>
        <v>0</v>
      </c>
      <c r="R23" s="70">
        <f t="shared" si="14"/>
        <v>0</v>
      </c>
      <c r="S23" s="70">
        <f t="shared" si="14"/>
        <v>0</v>
      </c>
      <c r="T23" s="70">
        <f t="shared" si="14"/>
        <v>0</v>
      </c>
      <c r="U23" s="70">
        <f t="shared" si="14"/>
        <v>0</v>
      </c>
      <c r="V23" s="70">
        <f t="shared" si="14"/>
        <v>0</v>
      </c>
      <c r="W23" s="70">
        <f t="shared" si="14"/>
        <v>0</v>
      </c>
      <c r="X23" s="70">
        <f t="shared" si="14"/>
        <v>0</v>
      </c>
      <c r="Y23" s="70">
        <f t="shared" si="14"/>
        <v>0</v>
      </c>
      <c r="Z23" s="70">
        <f t="shared" si="14"/>
        <v>0</v>
      </c>
      <c r="AA23" s="70">
        <f t="shared" si="14"/>
        <v>0</v>
      </c>
      <c r="AB23" s="70">
        <f t="shared" si="14"/>
        <v>0</v>
      </c>
      <c r="AC23" s="70">
        <f t="shared" si="14"/>
        <v>558679</v>
      </c>
      <c r="AD23" s="70">
        <f t="shared" si="14"/>
        <v>3800</v>
      </c>
      <c r="AE23" s="70">
        <f t="shared" si="14"/>
        <v>0</v>
      </c>
      <c r="AF23" s="70">
        <f t="shared" si="14"/>
        <v>0</v>
      </c>
      <c r="AG23" s="70">
        <f t="shared" si="14"/>
        <v>0</v>
      </c>
      <c r="AH23" s="70">
        <f t="shared" si="14"/>
        <v>46065</v>
      </c>
      <c r="AI23" s="70">
        <f t="shared" si="14"/>
        <v>46065</v>
      </c>
      <c r="AJ23" s="70">
        <f t="shared" si="14"/>
        <v>0</v>
      </c>
      <c r="AK23" s="70">
        <f t="shared" si="14"/>
        <v>0</v>
      </c>
      <c r="AL23" s="70">
        <f t="shared" si="14"/>
        <v>0</v>
      </c>
      <c r="AM23" s="70">
        <f t="shared" si="14"/>
        <v>0</v>
      </c>
      <c r="AN23" s="70">
        <f t="shared" si="14"/>
        <v>0</v>
      </c>
      <c r="AO23" s="70">
        <f t="shared" si="14"/>
        <v>1110</v>
      </c>
      <c r="AP23" s="70">
        <f t="shared" si="14"/>
        <v>0</v>
      </c>
      <c r="AQ23" s="70">
        <f t="shared" si="14"/>
        <v>0</v>
      </c>
      <c r="AR23" s="70">
        <f t="shared" si="14"/>
        <v>0</v>
      </c>
      <c r="AS23" s="70">
        <f t="shared" si="14"/>
        <v>0</v>
      </c>
      <c r="AT23" s="70">
        <f t="shared" si="14"/>
        <v>0</v>
      </c>
      <c r="AU23" s="70">
        <f t="shared" si="14"/>
        <v>0</v>
      </c>
      <c r="AV23" s="70">
        <f t="shared" si="14"/>
        <v>0</v>
      </c>
      <c r="AW23" s="70">
        <f t="shared" si="14"/>
        <v>0</v>
      </c>
      <c r="AX23" s="70">
        <f t="shared" si="14"/>
        <v>0</v>
      </c>
      <c r="AY23" s="70">
        <f t="shared" si="14"/>
        <v>0</v>
      </c>
      <c r="AZ23" s="70">
        <f t="shared" si="14"/>
        <v>630</v>
      </c>
      <c r="BA23" s="70">
        <f t="shared" si="14"/>
        <v>0</v>
      </c>
      <c r="BB23" s="70">
        <f t="shared" si="14"/>
        <v>0</v>
      </c>
      <c r="BC23" s="70">
        <f t="shared" si="14"/>
        <v>0</v>
      </c>
      <c r="BD23" s="70">
        <f t="shared" si="14"/>
        <v>0</v>
      </c>
      <c r="BE23" s="70">
        <f t="shared" si="14"/>
        <v>0</v>
      </c>
      <c r="BF23" s="70">
        <f t="shared" si="14"/>
        <v>0</v>
      </c>
      <c r="BG23" s="70">
        <f t="shared" si="14"/>
        <v>0</v>
      </c>
      <c r="BH23" s="70">
        <f t="shared" si="14"/>
        <v>97670</v>
      </c>
      <c r="BI23" s="70">
        <f t="shared" si="14"/>
        <v>461009</v>
      </c>
      <c r="BJ23" s="69"/>
    </row>
    <row r="25" spans="3:60" ht="15">
      <c r="C25" s="1"/>
      <c r="G25" s="1"/>
      <c r="H25" s="1"/>
      <c r="I25" s="1"/>
      <c r="J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3:60" ht="15">
      <c r="C26" s="1"/>
      <c r="G26" s="1"/>
      <c r="H26" s="1"/>
      <c r="I26" s="1"/>
      <c r="J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3:60" ht="15">
      <c r="C27" s="28" t="s">
        <v>75</v>
      </c>
      <c r="G27" s="42" t="s">
        <v>77</v>
      </c>
      <c r="H27" s="42"/>
      <c r="I27" s="42"/>
      <c r="J27" s="42"/>
      <c r="AO27" s="42" t="s">
        <v>78</v>
      </c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</row>
    <row r="28" spans="3:60" ht="15">
      <c r="C28" s="28" t="s">
        <v>76</v>
      </c>
      <c r="G28" s="42" t="s">
        <v>70</v>
      </c>
      <c r="H28" s="42"/>
      <c r="I28" s="42"/>
      <c r="J28" s="42"/>
      <c r="AO28" s="42" t="s">
        <v>79</v>
      </c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</row>
  </sheetData>
  <sheetProtection/>
  <mergeCells count="9">
    <mergeCell ref="G27:J27"/>
    <mergeCell ref="AO27:BH27"/>
    <mergeCell ref="G28:J28"/>
    <mergeCell ref="AO28:BH28"/>
    <mergeCell ref="A1:BJ1"/>
    <mergeCell ref="A2:BJ2"/>
    <mergeCell ref="A3:D3"/>
    <mergeCell ref="A18:D19"/>
    <mergeCell ref="C23:D23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acer</cp:lastModifiedBy>
  <cp:lastPrinted>2020-09-10T08:54:59Z</cp:lastPrinted>
  <dcterms:created xsi:type="dcterms:W3CDTF">2018-02-15T11:23:43Z</dcterms:created>
  <dcterms:modified xsi:type="dcterms:W3CDTF">2020-09-29T12:11:36Z</dcterms:modified>
  <cp:category/>
  <cp:version/>
  <cp:contentType/>
  <cp:contentStatus/>
</cp:coreProperties>
</file>